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porabnik\Documents\SynologyDrive\Dokumenti\SVET ZAVODA OŠ KOPER\3. SEJA SVETA ZAVODA -5 MANDAT\"/>
    </mc:Choice>
  </mc:AlternateContent>
  <xr:revisionPtr revIDLastSave="0" documentId="8_{6A090746-E305-41DB-AFE0-875B4B4FA08E}" xr6:coauthVersionLast="47" xr6:coauthVersionMax="47" xr10:uidLastSave="{00000000-0000-0000-0000-000000000000}"/>
  <workbookProtection workbookAlgorithmName="SHA-512" workbookHashValue="VqFJ4U5boXPMmwE7mqOMDAHoSK+AD9t1thKStcrGjfPXpNigMBXkkcOY9wMU2E5nexZmYvcEywR34l/lI2+3Cw==" workbookSaltValue="ASwtiB5S5R+MGoQTmPUWlQ==" workbookSpinCount="100000" lockStructure="1"/>
  <bookViews>
    <workbookView xWindow="-108" yWindow="-108" windowWidth="23256" windowHeight="12576" xr2:uid="{00000000-000D-0000-FFFF-FFFF00000000}"/>
  </bookViews>
  <sheets>
    <sheet name="ZAHTEVEK" sheetId="1" r:id="rId1"/>
    <sheet name="ŠIFRANTI" sheetId="2" r:id="rId2"/>
  </sheets>
  <definedNames>
    <definedName name="_xlnm.Print_Area" localSheetId="0">ZAHTEVEK!$B$1:$Z$26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M15" i="1"/>
  <c r="AF15" i="1" s="1"/>
  <c r="L15" i="1"/>
  <c r="AG15" i="1" s="1"/>
  <c r="H15" i="1"/>
  <c r="AB15" i="1" s="1"/>
  <c r="G15" i="1"/>
  <c r="AC15" i="1" s="1"/>
  <c r="AH15" i="1" l="1"/>
  <c r="N15" i="1"/>
  <c r="N11" i="1" l="1"/>
  <c r="I15" i="1" l="1"/>
  <c r="I16" i="1" l="1"/>
  <c r="T15" i="1"/>
  <c r="P15" i="1"/>
  <c r="R15" i="1" l="1"/>
  <c r="U16" i="1"/>
  <c r="T16" i="1"/>
  <c r="N16" i="1"/>
  <c r="Q16" i="1"/>
  <c r="E15" i="1"/>
  <c r="AE15" i="1" l="1"/>
  <c r="R16" i="1"/>
  <c r="S15" i="1" s="1"/>
  <c r="P16" i="1"/>
  <c r="O20" i="1" s="1"/>
  <c r="V15" i="1" l="1"/>
  <c r="W15" i="1" s="1"/>
  <c r="W16" i="1" s="1"/>
  <c r="S16" i="1"/>
  <c r="Y15" i="1" l="1"/>
  <c r="Z15" i="1" s="1"/>
  <c r="Z16" i="1" s="1"/>
  <c r="Z17" i="1" s="1"/>
  <c r="V16" i="1"/>
  <c r="Y16" i="1" l="1"/>
</calcChain>
</file>

<file path=xl/sharedStrings.xml><?xml version="1.0" encoding="utf-8"?>
<sst xmlns="http://schemas.openxmlformats.org/spreadsheetml/2006/main" count="108" uniqueCount="88">
  <si>
    <t>Ime in priimek</t>
  </si>
  <si>
    <t>Plačni razred</t>
  </si>
  <si>
    <t>Zap. št.</t>
  </si>
  <si>
    <t>Šifra delovnega mesta</t>
  </si>
  <si>
    <t>Šifra DM</t>
  </si>
  <si>
    <t>DELOVNO MESTO</t>
  </si>
  <si>
    <t>TR</t>
  </si>
  <si>
    <t>Šifra N</t>
  </si>
  <si>
    <t>Plačni razred MIN končno stanje</t>
  </si>
  <si>
    <t>Plačni razred  MAX končno stanje</t>
  </si>
  <si>
    <t>Velja od</t>
  </si>
  <si>
    <t>VII/2</t>
  </si>
  <si>
    <t>B017306</t>
  </si>
  <si>
    <t>DIREKTOR VIŠJE STROKOVNE ŠOLE</t>
  </si>
  <si>
    <t>B017307</t>
  </si>
  <si>
    <t>RAVNATELJ VIŠJE STROKOVNE ŠOLE - ORGANIZACIJSKE ENOTE</t>
  </si>
  <si>
    <t>B017310</t>
  </si>
  <si>
    <t>DIREKTOR ŠOLSKEGA CENTRA</t>
  </si>
  <si>
    <t>B017312</t>
  </si>
  <si>
    <t>RAVNATELJ/DIREKTOR ŠC</t>
  </si>
  <si>
    <t>B017313</t>
  </si>
  <si>
    <t>RAVNATELJ SREDNJE ŠOLE</t>
  </si>
  <si>
    <t>B017314</t>
  </si>
  <si>
    <t>RAVNATELJ SREDNJE ŠOLE - ORGANIZACIJSKE ENOTE</t>
  </si>
  <si>
    <t>B017316</t>
  </si>
  <si>
    <t>RAVNATELJ OSNOVNE ŠOLE</t>
  </si>
  <si>
    <t>B017317</t>
  </si>
  <si>
    <t>RAVNATELJ OSNOVNE ŠOLE S PRILAGOJENIM PROGRAMOM</t>
  </si>
  <si>
    <t>B017320</t>
  </si>
  <si>
    <t>DIREKTOR ZAVODA ZA VZGOJO IN IZOBRAŽEVANJE OTROK IN MLADOSTNIKOV S POSEBNIMI POTREBAMI</t>
  </si>
  <si>
    <t>B017321</t>
  </si>
  <si>
    <t>RAVNATELJ ZAVODA ZA VZGOJO IN IZOBRAŽEVANJE OTROK IN MLADOSTNIKOV S POSEBNIMI POTREBAMI</t>
  </si>
  <si>
    <t>B017322</t>
  </si>
  <si>
    <t>RAVNATELJ ZAVODA ZA VZGOJO IN IZOBRAŽEVANJE OTROK IN MLADOSTNIKOV S POSEBNIMI POTREBAMI - ORGANIZACIJSKA ENOTA</t>
  </si>
  <si>
    <t>B017325</t>
  </si>
  <si>
    <t>RAVNATELJ DIJAŠKEGA DOMA</t>
  </si>
  <si>
    <t>B017326</t>
  </si>
  <si>
    <t>RAVNATELJ DIJAŠKEGA DOMA - ORGANIZACIJSKE ENOTE</t>
  </si>
  <si>
    <t>B017327</t>
  </si>
  <si>
    <t>RAVNATELJ GLASBENE ŠOLE</t>
  </si>
  <si>
    <t>NAZIV DM</t>
  </si>
  <si>
    <t>Zavod (naziv in naslov):</t>
  </si>
  <si>
    <t>xx</t>
  </si>
  <si>
    <t>Osnova za izračun redne delovne uspešnosti</t>
  </si>
  <si>
    <t>Zmnožek za določitev deleža RDU</t>
  </si>
  <si>
    <t>Delež RDU v celotni masi</t>
  </si>
  <si>
    <t>Znesek redne delovne uspešnosti - 1. bruto</t>
  </si>
  <si>
    <t xml:space="preserve">ZAHTEVEK ZA IZPLAČILO REDNE DELOVNE USPEŠNOSTI DIREKTORJEV/RAVNATELJEV </t>
  </si>
  <si>
    <t>Datum:</t>
  </si>
  <si>
    <t>Številka:</t>
  </si>
  <si>
    <t>Vrednost zahtevka</t>
  </si>
  <si>
    <t>Zahtevek izpolnil:</t>
  </si>
  <si>
    <t>Podpis odgovorne osebe:</t>
  </si>
  <si>
    <t>Žig:</t>
  </si>
  <si>
    <t>Maksimalni znesek RDU na posameznika po uredbi</t>
  </si>
  <si>
    <t>Maksimalni znesek sredstev za redno delovno uspešnost (1. bruto):</t>
  </si>
  <si>
    <t>Dosežen odstotek uspešnosti po merilih in kriterijih 
(vir: ocenjev. list)</t>
  </si>
  <si>
    <t>Ocenjevalni list</t>
  </si>
  <si>
    <t>Znesek RDU v skladu s pravilnikom</t>
  </si>
  <si>
    <t>Znesek redne delovne uspešnosti - glede na razpoložljiva  sredstva</t>
  </si>
  <si>
    <t>1</t>
  </si>
  <si>
    <t>2</t>
  </si>
  <si>
    <t>3</t>
  </si>
  <si>
    <t>4</t>
  </si>
  <si>
    <t>5</t>
  </si>
  <si>
    <t>6</t>
  </si>
  <si>
    <t>7</t>
  </si>
  <si>
    <t>9</t>
  </si>
  <si>
    <t>Skupaj</t>
  </si>
  <si>
    <t>Prispevki delodajalca</t>
  </si>
  <si>
    <t>splošna stopnja</t>
  </si>
  <si>
    <t>znižana stopnja</t>
  </si>
  <si>
    <t>* prispevki delodajalca znašajo 16,10% oziroma 13,445% (delna oprostitev plačila prispevkov za delavce starejše od 60 let na podlagi 156. člena ZPIZ-2)</t>
  </si>
  <si>
    <t xml:space="preserve">Višina prispevkov delodajalca (izbere zavod)*
</t>
  </si>
  <si>
    <r>
      <t xml:space="preserve">Svet zavoda je sklenil, da se za izplačilo redne delovne uspešnosti nameni naslednji odstotek osnovnih plač direktorjev/ravnateljev </t>
    </r>
    <r>
      <rPr>
        <sz val="10"/>
        <color rgb="FFC00000"/>
        <rFont val="Arial Narrow"/>
        <family val="2"/>
        <charset val="238"/>
      </rPr>
      <t>(obvezen vnos: najmanj 2% in največ 5%)</t>
    </r>
  </si>
  <si>
    <t>Znesek prispevkov delodajalca</t>
  </si>
  <si>
    <t>PR MIN</t>
  </si>
  <si>
    <t>PR MAX</t>
  </si>
  <si>
    <t xml:space="preserve">Priloga: </t>
  </si>
  <si>
    <t xml:space="preserve">Vrednost </t>
  </si>
  <si>
    <t>Število mesecev mandata v obdobju jan.23 - mar.23</t>
  </si>
  <si>
    <t>14=12*13</t>
  </si>
  <si>
    <t>15=12+14</t>
  </si>
  <si>
    <t>Plačni razred (jan.23 - mar.23)</t>
  </si>
  <si>
    <t>Osnovna plača (jan.23 - mar.23)</t>
  </si>
  <si>
    <t>Plačni razred (apr.23 - dec.23)</t>
  </si>
  <si>
    <t>Osnovna plača (apr.23 - dec.23)</t>
  </si>
  <si>
    <t>Število mesecev mandata v obdobju apr.23 - dec.23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</si>
</sst>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/\ m/\ yyyy;@"/>
    <numFmt numFmtId="166" formatCode="0.0%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CE"/>
      <charset val="238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theme="0" tint="-0.499984740745262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i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rgb="FF0070C0"/>
      <name val="Arial Narrow"/>
      <family val="2"/>
      <charset val="238"/>
    </font>
    <font>
      <sz val="9"/>
      <color theme="1" tint="0.499984740745262"/>
      <name val="Arial Narrow"/>
      <family val="2"/>
      <charset val="238"/>
    </font>
    <font>
      <sz val="9"/>
      <color theme="0"/>
      <name val="Arial Narrow"/>
      <family val="2"/>
      <charset val="238"/>
    </font>
    <font>
      <i/>
      <sz val="8"/>
      <color rgb="FF0070C0"/>
      <name val="Arial Narrow"/>
      <family val="2"/>
      <charset val="238"/>
    </font>
    <font>
      <i/>
      <sz val="8"/>
      <name val="Arial Narrow"/>
      <family val="2"/>
      <charset val="238"/>
    </font>
    <font>
      <sz val="8"/>
      <color theme="1" tint="0.499984740745262"/>
      <name val="Arial Narrow"/>
      <family val="2"/>
      <charset val="238"/>
    </font>
    <font>
      <sz val="8"/>
      <color theme="0" tint="-0.499984740745262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0" tint="-0.499984740745262"/>
      <name val="Arial Narrow"/>
      <family val="2"/>
      <charset val="238"/>
    </font>
    <font>
      <b/>
      <sz val="9"/>
      <color theme="1" tint="0.499984740745262"/>
      <name val="Arial Narrow"/>
      <family val="2"/>
      <charset val="238"/>
    </font>
    <font>
      <b/>
      <i/>
      <sz val="8"/>
      <color rgb="FF0070C0"/>
      <name val="Arial Narrow"/>
      <family val="2"/>
      <charset val="238"/>
    </font>
    <font>
      <b/>
      <i/>
      <sz val="8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theme="3" tint="0.39991454817346722"/>
      </left>
      <right/>
      <top style="thin">
        <color theme="3" tint="0.39991454817346722"/>
      </top>
      <bottom style="hair">
        <color theme="3" tint="0.399914548173467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2">
    <xf numFmtId="0" fontId="0" fillId="0" borderId="0" xfId="0"/>
    <xf numFmtId="0" fontId="2" fillId="0" borderId="0" xfId="0" applyFont="1"/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164" fontId="6" fillId="0" borderId="10" xfId="2" applyNumberFormat="1" applyFont="1" applyBorder="1" applyAlignment="1">
      <alignment horizontal="center" vertical="center" wrapText="1"/>
    </xf>
    <xf numFmtId="164" fontId="6" fillId="0" borderId="11" xfId="2" applyNumberFormat="1" applyFont="1" applyBorder="1" applyAlignment="1">
      <alignment horizontal="center" vertical="center" wrapText="1"/>
    </xf>
    <xf numFmtId="4" fontId="2" fillId="0" borderId="0" xfId="0" applyNumberFormat="1" applyFont="1"/>
    <xf numFmtId="49" fontId="6" fillId="0" borderId="12" xfId="2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164" fontId="6" fillId="0" borderId="13" xfId="2" applyNumberFormat="1" applyFont="1" applyBorder="1" applyAlignment="1">
      <alignment horizontal="center" vertical="center" wrapText="1"/>
    </xf>
    <xf numFmtId="164" fontId="6" fillId="0" borderId="14" xfId="2" applyNumberFormat="1" applyFont="1" applyBorder="1" applyAlignment="1">
      <alignment horizontal="center" vertical="center" wrapText="1"/>
    </xf>
    <xf numFmtId="164" fontId="6" fillId="0" borderId="5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11" fillId="3" borderId="0" xfId="0" applyFont="1" applyFill="1"/>
    <xf numFmtId="0" fontId="13" fillId="3" borderId="0" xfId="0" applyFont="1" applyFill="1"/>
    <xf numFmtId="10" fontId="7" fillId="3" borderId="0" xfId="0" applyNumberFormat="1" applyFont="1" applyFill="1"/>
    <xf numFmtId="0" fontId="7" fillId="3" borderId="0" xfId="0" applyFont="1" applyFill="1" applyAlignment="1">
      <alignment vertical="center"/>
    </xf>
    <xf numFmtId="4" fontId="11" fillId="3" borderId="0" xfId="0" applyNumberFormat="1" applyFont="1" applyFill="1"/>
    <xf numFmtId="4" fontId="11" fillId="3" borderId="2" xfId="0" applyNumberFormat="1" applyFont="1" applyFill="1" applyBorder="1" applyAlignment="1">
      <alignment vertical="center"/>
    </xf>
    <xf numFmtId="4" fontId="7" fillId="3" borderId="0" xfId="0" applyNumberFormat="1" applyFont="1" applyFill="1"/>
    <xf numFmtId="0" fontId="15" fillId="3" borderId="0" xfId="0" applyFont="1" applyFill="1"/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11" fillId="3" borderId="15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166" fontId="18" fillId="3" borderId="2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20" fillId="3" borderId="0" xfId="0" applyFont="1" applyFill="1"/>
    <xf numFmtId="0" fontId="21" fillId="3" borderId="0" xfId="0" applyFont="1" applyFill="1" applyAlignment="1">
      <alignment wrapText="1"/>
    </xf>
    <xf numFmtId="0" fontId="21" fillId="3" borderId="0" xfId="0" applyFont="1" applyFill="1"/>
    <xf numFmtId="0" fontId="21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 wrapText="1"/>
    </xf>
    <xf numFmtId="0" fontId="22" fillId="3" borderId="0" xfId="0" applyFont="1" applyFill="1"/>
    <xf numFmtId="49" fontId="23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2" fillId="4" borderId="0" xfId="0" applyFont="1" applyFill="1"/>
    <xf numFmtId="10" fontId="2" fillId="4" borderId="0" xfId="1" applyNumberFormat="1" applyFont="1" applyFill="1"/>
    <xf numFmtId="4" fontId="15" fillId="3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 applyProtection="1">
      <alignment vertical="center"/>
      <protection locked="0"/>
    </xf>
    <xf numFmtId="2" fontId="2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9" xfId="0" applyNumberFormat="1" applyFont="1" applyFill="1" applyBorder="1" applyAlignment="1">
      <alignment horizontal="center" vertical="center" wrapText="1"/>
    </xf>
    <xf numFmtId="49" fontId="23" fillId="3" borderId="20" xfId="0" applyNumberFormat="1" applyFont="1" applyFill="1" applyBorder="1" applyAlignment="1">
      <alignment horizontal="center" vertical="center" wrapText="1"/>
    </xf>
    <xf numFmtId="49" fontId="23" fillId="3" borderId="2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 wrapText="1"/>
    </xf>
    <xf numFmtId="49" fontId="28" fillId="3" borderId="0" xfId="0" applyNumberFormat="1" applyFont="1" applyFill="1" applyAlignment="1">
      <alignment horizontal="center" vertical="center" wrapText="1"/>
    </xf>
    <xf numFmtId="2" fontId="6" fillId="3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3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/>
    <xf numFmtId="3" fontId="14" fillId="3" borderId="24" xfId="0" applyNumberFormat="1" applyFont="1" applyFill="1" applyBorder="1" applyAlignment="1" applyProtection="1">
      <alignment horizontal="center" vertical="center"/>
      <protection locked="0"/>
    </xf>
    <xf numFmtId="2" fontId="14" fillId="3" borderId="25" xfId="0" applyNumberFormat="1" applyFont="1" applyFill="1" applyBorder="1" applyAlignment="1">
      <alignment vertical="center" wrapText="1"/>
    </xf>
    <xf numFmtId="4" fontId="14" fillId="3" borderId="25" xfId="0" applyNumberFormat="1" applyFont="1" applyFill="1" applyBorder="1" applyAlignment="1">
      <alignment vertical="center"/>
    </xf>
    <xf numFmtId="4" fontId="30" fillId="3" borderId="25" xfId="0" applyNumberFormat="1" applyFont="1" applyFill="1" applyBorder="1" applyAlignment="1">
      <alignment vertical="center"/>
    </xf>
    <xf numFmtId="10" fontId="30" fillId="3" borderId="25" xfId="1" applyNumberFormat="1" applyFont="1" applyFill="1" applyBorder="1" applyAlignment="1">
      <alignment vertical="center"/>
    </xf>
    <xf numFmtId="4" fontId="31" fillId="3" borderId="25" xfId="0" applyNumberFormat="1" applyFont="1" applyFill="1" applyBorder="1" applyAlignment="1">
      <alignment vertical="center"/>
    </xf>
    <xf numFmtId="4" fontId="14" fillId="3" borderId="26" xfId="0" applyNumberFormat="1" applyFont="1" applyFill="1" applyBorder="1" applyAlignment="1">
      <alignment vertical="center"/>
    </xf>
    <xf numFmtId="3" fontId="14" fillId="3" borderId="19" xfId="0" applyNumberFormat="1" applyFont="1" applyFill="1" applyBorder="1" applyAlignment="1">
      <alignment horizont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/>
    <xf numFmtId="4" fontId="6" fillId="3" borderId="0" xfId="0" applyNumberFormat="1" applyFont="1" applyFill="1"/>
    <xf numFmtId="49" fontId="6" fillId="3" borderId="0" xfId="0" applyNumberFormat="1" applyFont="1" applyFill="1" applyAlignment="1" applyProtection="1">
      <alignment horizontal="center" vertical="center"/>
      <protection locked="0"/>
    </xf>
    <xf numFmtId="4" fontId="32" fillId="3" borderId="20" xfId="0" applyNumberFormat="1" applyFont="1" applyFill="1" applyBorder="1"/>
    <xf numFmtId="2" fontId="32" fillId="3" borderId="20" xfId="0" applyNumberFormat="1" applyFont="1" applyFill="1" applyBorder="1" applyAlignment="1">
      <alignment horizontal="center"/>
    </xf>
    <xf numFmtId="4" fontId="33" fillId="3" borderId="20" xfId="0" applyNumberFormat="1" applyFont="1" applyFill="1" applyBorder="1"/>
    <xf numFmtId="10" fontId="32" fillId="3" borderId="20" xfId="1" applyNumberFormat="1" applyFont="1" applyFill="1" applyBorder="1"/>
    <xf numFmtId="4" fontId="26" fillId="3" borderId="20" xfId="0" applyNumberFormat="1" applyFont="1" applyFill="1" applyBorder="1"/>
    <xf numFmtId="10" fontId="34" fillId="3" borderId="20" xfId="1" applyNumberFormat="1" applyFont="1" applyFill="1" applyBorder="1"/>
    <xf numFmtId="4" fontId="19" fillId="3" borderId="20" xfId="0" applyNumberFormat="1" applyFont="1" applyFill="1" applyBorder="1"/>
    <xf numFmtId="4" fontId="32" fillId="3" borderId="21" xfId="0" applyNumberFormat="1" applyFont="1" applyFill="1" applyBorder="1"/>
    <xf numFmtId="4" fontId="32" fillId="3" borderId="23" xfId="0" applyNumberFormat="1" applyFont="1" applyFill="1" applyBorder="1"/>
    <xf numFmtId="4" fontId="32" fillId="3" borderId="20" xfId="0" applyNumberFormat="1" applyFont="1" applyFill="1" applyBorder="1" applyAlignment="1">
      <alignment horizontal="center"/>
    </xf>
    <xf numFmtId="2" fontId="32" fillId="3" borderId="30" xfId="0" applyNumberFormat="1" applyFont="1" applyFill="1" applyBorder="1" applyAlignment="1">
      <alignment horizontal="left" wrapText="1"/>
    </xf>
    <xf numFmtId="2" fontId="32" fillId="3" borderId="31" xfId="0" applyNumberFormat="1" applyFont="1" applyFill="1" applyBorder="1" applyAlignment="1">
      <alignment horizontal="left" wrapText="1"/>
    </xf>
    <xf numFmtId="2" fontId="32" fillId="3" borderId="32" xfId="0" applyNumberFormat="1" applyFont="1" applyFill="1" applyBorder="1" applyAlignment="1">
      <alignment horizontal="left" wrapText="1"/>
    </xf>
    <xf numFmtId="4" fontId="25" fillId="0" borderId="27" xfId="0" applyNumberFormat="1" applyFont="1" applyBorder="1" applyAlignment="1">
      <alignment horizontal="center" vertical="center" wrapText="1"/>
    </xf>
    <xf numFmtId="2" fontId="3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>
      <alignment horizontal="left" vertical="center" wrapText="1"/>
    </xf>
    <xf numFmtId="1" fontId="3" fillId="3" borderId="33" xfId="0" applyNumberFormat="1" applyFont="1" applyFill="1" applyBorder="1" applyAlignment="1">
      <alignment horizontal="center" vertical="center"/>
    </xf>
    <xf numFmtId="4" fontId="3" fillId="0" borderId="34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/>
    </xf>
    <xf numFmtId="15" fontId="3" fillId="2" borderId="21" xfId="0" applyNumberFormat="1" applyFont="1" applyFill="1" applyBorder="1" applyAlignment="1">
      <alignment horizontal="center" vertical="center" wrapText="1"/>
    </xf>
    <xf numFmtId="1" fontId="35" fillId="3" borderId="20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20" xfId="0" applyNumberFormat="1" applyFont="1" applyFill="1" applyBorder="1" applyAlignment="1">
      <alignment horizontal="center" vertical="center" wrapText="1"/>
    </xf>
    <xf numFmtId="2" fontId="3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5" xfId="2" applyFont="1" applyFill="1" applyBorder="1" applyAlignment="1">
      <alignment horizontal="center" vertical="center" wrapText="1"/>
    </xf>
    <xf numFmtId="1" fontId="31" fillId="3" borderId="25" xfId="0" applyNumberFormat="1" applyFont="1" applyFill="1" applyBorder="1" applyAlignment="1" applyProtection="1">
      <alignment horizontal="center" vertical="center"/>
      <protection locked="0"/>
    </xf>
    <xf numFmtId="3" fontId="31" fillId="3" borderId="25" xfId="0" applyNumberFormat="1" applyFont="1" applyFill="1" applyBorder="1" applyAlignment="1" applyProtection="1">
      <alignment horizontal="center" vertical="center"/>
      <protection locked="0"/>
    </xf>
    <xf numFmtId="2" fontId="37" fillId="3" borderId="20" xfId="0" applyNumberFormat="1" applyFont="1" applyFill="1" applyBorder="1" applyAlignment="1" applyProtection="1">
      <alignment horizontal="left" vertical="center"/>
      <protection locked="0"/>
    </xf>
    <xf numFmtId="1" fontId="37" fillId="3" borderId="25" xfId="0" applyNumberFormat="1" applyFont="1" applyFill="1" applyBorder="1" applyAlignment="1" applyProtection="1">
      <alignment horizontal="center" vertical="center"/>
      <protection locked="0"/>
    </xf>
    <xf numFmtId="3" fontId="37" fillId="3" borderId="25" xfId="0" applyNumberFormat="1" applyFont="1" applyFill="1" applyBorder="1" applyAlignment="1" applyProtection="1">
      <alignment horizontal="center" vertical="center"/>
      <protection locked="0"/>
    </xf>
    <xf numFmtId="4" fontId="37" fillId="3" borderId="25" xfId="0" applyNumberFormat="1" applyFont="1" applyFill="1" applyBorder="1" applyAlignment="1" applyProtection="1">
      <alignment vertical="center"/>
      <protection locked="0"/>
    </xf>
    <xf numFmtId="10" fontId="37" fillId="3" borderId="25" xfId="1" applyNumberFormat="1" applyFont="1" applyFill="1" applyBorder="1" applyAlignment="1" applyProtection="1">
      <alignment vertical="center"/>
      <protection locked="0"/>
    </xf>
    <xf numFmtId="0" fontId="38" fillId="3" borderId="0" xfId="0" applyFont="1" applyFill="1" applyAlignment="1">
      <alignment horizontal="left" vertical="center" wrapText="1"/>
    </xf>
    <xf numFmtId="0" fontId="38" fillId="3" borderId="0" xfId="0" applyFont="1" applyFill="1" applyAlignment="1">
      <alignment vertical="center"/>
    </xf>
    <xf numFmtId="0" fontId="38" fillId="3" borderId="0" xfId="0" applyFont="1" applyFill="1" applyAlignment="1">
      <alignment vertical="center" wrapText="1"/>
    </xf>
    <xf numFmtId="49" fontId="6" fillId="0" borderId="9" xfId="2" applyNumberFormat="1" applyFont="1" applyBorder="1" applyAlignment="1" applyProtection="1">
      <alignment horizontal="center" vertical="center" wrapText="1"/>
      <protection locked="0"/>
    </xf>
    <xf numFmtId="0" fontId="32" fillId="3" borderId="22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49" fontId="7" fillId="3" borderId="15" xfId="0" applyNumberFormat="1" applyFont="1" applyFill="1" applyBorder="1" applyAlignment="1" applyProtection="1">
      <alignment horizontal="left" vertical="center"/>
      <protection locked="0"/>
    </xf>
    <xf numFmtId="49" fontId="7" fillId="3" borderId="16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" borderId="0" xfId="0" applyNumberFormat="1" applyFont="1" applyFill="1" applyAlignment="1">
      <alignment horizont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165" fontId="17" fillId="3" borderId="15" xfId="0" applyNumberFormat="1" applyFont="1" applyFill="1" applyBorder="1" applyAlignment="1" applyProtection="1">
      <alignment horizontal="right"/>
      <protection locked="0"/>
    </xf>
    <xf numFmtId="165" fontId="17" fillId="3" borderId="16" xfId="0" applyNumberFormat="1" applyFont="1" applyFill="1" applyBorder="1" applyAlignment="1" applyProtection="1">
      <alignment horizontal="right"/>
      <protection locked="0"/>
    </xf>
    <xf numFmtId="49" fontId="17" fillId="3" borderId="15" xfId="0" applyNumberFormat="1" applyFont="1" applyFill="1" applyBorder="1" applyAlignment="1" applyProtection="1">
      <alignment horizontal="right"/>
      <protection locked="0"/>
    </xf>
    <xf numFmtId="49" fontId="17" fillId="3" borderId="16" xfId="0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>
      <alignment horizontal="left" vertical="center" wrapText="1"/>
    </xf>
  </cellXfs>
  <cellStyles count="3">
    <cellStyle name="Navadno" xfId="0" builtinId="0"/>
    <cellStyle name="Navadno_Sifrant_ISPAP.11112013" xfId="2" xr:uid="{00000000-0005-0000-0000-000001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AH112"/>
  <sheetViews>
    <sheetView showGridLines="0" tabSelected="1" topLeftCell="A5" zoomScale="136" zoomScaleNormal="136" workbookViewId="0">
      <selection activeCell="X11" sqref="X11"/>
    </sheetView>
  </sheetViews>
  <sheetFormatPr defaultColWidth="8.6640625" defaultRowHeight="13.8" x14ac:dyDescent="0.3"/>
  <cols>
    <col min="1" max="1" width="3.5546875" style="22" customWidth="1"/>
    <col min="2" max="2" width="4.44140625" style="22" customWidth="1"/>
    <col min="3" max="3" width="13.5546875" style="22" customWidth="1"/>
    <col min="4" max="4" width="7.5546875" style="22" customWidth="1"/>
    <col min="5" max="5" width="17.88671875" style="22" customWidth="1"/>
    <col min="6" max="6" width="6.33203125" style="22" customWidth="1"/>
    <col min="7" max="8" width="5.88671875" style="22" hidden="1" customWidth="1"/>
    <col min="9" max="9" width="7.6640625" style="22" customWidth="1"/>
    <col min="10" max="10" width="8.109375" style="22" customWidth="1"/>
    <col min="11" max="11" width="6.33203125" style="22" customWidth="1"/>
    <col min="12" max="13" width="6.44140625" style="22" hidden="1" customWidth="1"/>
    <col min="14" max="14" width="7.6640625" style="22" customWidth="1"/>
    <col min="15" max="15" width="7.88671875" style="22" customWidth="1"/>
    <col min="16" max="16" width="9.109375" style="22" hidden="1" customWidth="1"/>
    <col min="17" max="17" width="10.44140625" style="22" customWidth="1"/>
    <col min="18" max="21" width="9.6640625" style="22" hidden="1" customWidth="1"/>
    <col min="22" max="22" width="12.109375" style="22" hidden="1" customWidth="1"/>
    <col min="23" max="23" width="9.44140625" style="22" customWidth="1"/>
    <col min="24" max="24" width="9" style="22" customWidth="1"/>
    <col min="25" max="25" width="7.88671875" style="22" customWidth="1"/>
    <col min="26" max="26" width="9" style="22" customWidth="1"/>
    <col min="27" max="27" width="2.109375" style="22" customWidth="1"/>
    <col min="28" max="28" width="2.88671875" style="38" hidden="1" customWidth="1"/>
    <col min="29" max="29" width="2.88671875" style="39" hidden="1" customWidth="1"/>
    <col min="30" max="30" width="3.109375" style="22" customWidth="1"/>
    <col min="31" max="31" width="14.109375" style="35" customWidth="1"/>
    <col min="32" max="32" width="3" style="22" hidden="1" customWidth="1"/>
    <col min="33" max="33" width="3.33203125" style="22" hidden="1" customWidth="1"/>
    <col min="34" max="34" width="13.44140625" style="22" customWidth="1"/>
    <col min="35" max="16384" width="8.6640625" style="22"/>
  </cols>
  <sheetData>
    <row r="2" spans="2:34" ht="21.9" customHeight="1" x14ac:dyDescent="0.3">
      <c r="B2" s="131" t="s">
        <v>41</v>
      </c>
      <c r="C2" s="131"/>
      <c r="D2" s="132"/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5" spans="2:34" s="23" customFormat="1" ht="18" x14ac:dyDescent="0.35">
      <c r="B5" s="24" t="s">
        <v>47</v>
      </c>
      <c r="AB5" s="40"/>
      <c r="AC5" s="41"/>
      <c r="AE5" s="36"/>
    </row>
    <row r="8" spans="2:34" ht="16.5" customHeight="1" x14ac:dyDescent="0.3">
      <c r="B8" s="133" t="s">
        <v>48</v>
      </c>
      <c r="C8" s="133"/>
      <c r="D8" s="134"/>
      <c r="E8" s="135"/>
    </row>
    <row r="9" spans="2:34" ht="16.5" customHeight="1" x14ac:dyDescent="0.3">
      <c r="B9" s="133" t="s">
        <v>49</v>
      </c>
      <c r="C9" s="133"/>
      <c r="D9" s="136"/>
      <c r="E9" s="137"/>
      <c r="AE9" s="63"/>
    </row>
    <row r="11" spans="2:34" ht="39.9" customHeight="1" x14ac:dyDescent="0.3">
      <c r="B11" s="128" t="s">
        <v>74</v>
      </c>
      <c r="C11" s="129"/>
      <c r="D11" s="129"/>
      <c r="E11" s="129"/>
      <c r="F11" s="130"/>
      <c r="G11" s="99"/>
      <c r="H11" s="99"/>
      <c r="I11" s="34"/>
      <c r="N11" s="141" t="str">
        <f>+IF($I$11&lt;=0,"Vpišite odstotek sredstev za delovno uspešnost",IF($I$11&gt;5%,"Največji možni odstotek je 5%"," "))</f>
        <v>Vpišite odstotek sredstev za delovno uspešnost</v>
      </c>
      <c r="O11" s="141"/>
      <c r="AE11" s="62"/>
    </row>
    <row r="13" spans="2:34" s="53" customFormat="1" ht="93.75" customHeight="1" x14ac:dyDescent="0.3">
      <c r="B13" s="65" t="s">
        <v>2</v>
      </c>
      <c r="C13" s="56" t="s">
        <v>0</v>
      </c>
      <c r="D13" s="56" t="s">
        <v>3</v>
      </c>
      <c r="E13" s="64" t="s">
        <v>40</v>
      </c>
      <c r="F13" s="56" t="s">
        <v>83</v>
      </c>
      <c r="G13" s="66" t="s">
        <v>76</v>
      </c>
      <c r="H13" s="66" t="s">
        <v>77</v>
      </c>
      <c r="I13" s="64" t="s">
        <v>84</v>
      </c>
      <c r="J13" s="56" t="s">
        <v>80</v>
      </c>
      <c r="K13" s="56" t="s">
        <v>85</v>
      </c>
      <c r="L13" s="66" t="s">
        <v>76</v>
      </c>
      <c r="M13" s="66" t="s">
        <v>77</v>
      </c>
      <c r="N13" s="64" t="s">
        <v>86</v>
      </c>
      <c r="O13" s="56" t="s">
        <v>87</v>
      </c>
      <c r="P13" s="66" t="s">
        <v>43</v>
      </c>
      <c r="Q13" s="56" t="s">
        <v>56</v>
      </c>
      <c r="R13" s="67" t="s">
        <v>44</v>
      </c>
      <c r="S13" s="67" t="s">
        <v>45</v>
      </c>
      <c r="T13" s="66" t="s">
        <v>58</v>
      </c>
      <c r="U13" s="66" t="s">
        <v>54</v>
      </c>
      <c r="V13" s="66" t="s">
        <v>59</v>
      </c>
      <c r="W13" s="64" t="s">
        <v>46</v>
      </c>
      <c r="X13" s="97" t="s">
        <v>73</v>
      </c>
      <c r="Y13" s="64" t="s">
        <v>75</v>
      </c>
      <c r="Z13" s="68" t="s">
        <v>68</v>
      </c>
      <c r="AA13" s="51"/>
      <c r="AB13" s="52"/>
      <c r="AC13" s="52"/>
      <c r="AE13" s="54"/>
      <c r="AF13" s="54"/>
    </row>
    <row r="14" spans="2:34" s="45" customFormat="1" ht="9.75" customHeight="1" x14ac:dyDescent="0.3">
      <c r="B14" s="57" t="s">
        <v>60</v>
      </c>
      <c r="C14" s="98" t="s">
        <v>61</v>
      </c>
      <c r="D14" s="98" t="s">
        <v>62</v>
      </c>
      <c r="E14" s="58" t="s">
        <v>63</v>
      </c>
      <c r="F14" s="98" t="s">
        <v>64</v>
      </c>
      <c r="G14" s="106"/>
      <c r="H14" s="106"/>
      <c r="I14" s="58" t="s">
        <v>65</v>
      </c>
      <c r="J14" s="98" t="s">
        <v>66</v>
      </c>
      <c r="K14" s="104">
        <v>8</v>
      </c>
      <c r="L14" s="104"/>
      <c r="M14" s="104"/>
      <c r="N14" s="58" t="s">
        <v>67</v>
      </c>
      <c r="O14" s="104">
        <v>10</v>
      </c>
      <c r="P14" s="105"/>
      <c r="Q14" s="104">
        <v>11</v>
      </c>
      <c r="R14" s="105"/>
      <c r="S14" s="105"/>
      <c r="T14" s="105"/>
      <c r="U14" s="105"/>
      <c r="V14" s="105"/>
      <c r="W14" s="105">
        <v>12</v>
      </c>
      <c r="X14" s="104">
        <v>13</v>
      </c>
      <c r="Y14" s="58" t="s">
        <v>81</v>
      </c>
      <c r="Z14" s="59" t="s">
        <v>82</v>
      </c>
    </row>
    <row r="15" spans="2:34" s="26" customFormat="1" ht="54.9" customHeight="1" x14ac:dyDescent="0.3">
      <c r="B15" s="70">
        <v>1</v>
      </c>
      <c r="C15" s="110"/>
      <c r="D15" s="118"/>
      <c r="E15" s="71">
        <f>+IF(D15=0,0,(VLOOKUP(D15,ŠIFRANTI!$E$2:$J$15,2,0)))</f>
        <v>0</v>
      </c>
      <c r="F15" s="111"/>
      <c r="G15" s="108">
        <f>+IF(D15=0,0,(VLOOKUP(D15,ŠIFRANTI!$E$2:$J$15,5,0)))</f>
        <v>0</v>
      </c>
      <c r="H15" s="108">
        <f>+IF(D15=0,0,(VLOOKUP(D15,ŠIFRANTI!$E$2:$J$15,6,0)))</f>
        <v>0</v>
      </c>
      <c r="I15" s="72">
        <f>+IF(F15=0,0,(VLOOKUP(F15,ŠIFRANTI!$B$2:$C$27,2,0)))</f>
        <v>0</v>
      </c>
      <c r="J15" s="113"/>
      <c r="K15" s="112"/>
      <c r="L15" s="109">
        <f>+IF(D15=0,0,(VLOOKUP(D15,ŠIFRANTI!$E$2:$M$15,8,0)))</f>
        <v>0</v>
      </c>
      <c r="M15" s="109">
        <f>+IF(D15=0,0,(VLOOKUP(D15,ŠIFRANTI!$E$2:$M$15,9,0)))</f>
        <v>0</v>
      </c>
      <c r="N15" s="72">
        <f>+IF(K15=0,0,(VLOOKUP(K15,ŠIFRANTI!$B$2:$C$27,2,0)))</f>
        <v>0</v>
      </c>
      <c r="O15" s="113"/>
      <c r="P15" s="73">
        <f>+I15*J15+N15*O15</f>
        <v>0</v>
      </c>
      <c r="Q15" s="114"/>
      <c r="R15" s="73">
        <f>+P15*Q15</f>
        <v>0</v>
      </c>
      <c r="S15" s="74">
        <f>+IF($R$16=0,0,R15/$R$16)</f>
        <v>0</v>
      </c>
      <c r="T15" s="75">
        <f>+(I15*J15+N15*O15)*Q15*2/12</f>
        <v>0</v>
      </c>
      <c r="U15" s="75">
        <f>N15*2</f>
        <v>0</v>
      </c>
      <c r="V15" s="75">
        <f>+ROUND(IF(S15*$O$20&gt;U15,U15,S15*$O$20),2)</f>
        <v>0</v>
      </c>
      <c r="W15" s="72">
        <f>+ROUND(IF(T15&lt;V15,T15,V15),2)</f>
        <v>0</v>
      </c>
      <c r="X15" s="114"/>
      <c r="Y15" s="72">
        <f>+W15*X15</f>
        <v>0</v>
      </c>
      <c r="Z15" s="76">
        <f>+W15+Y15</f>
        <v>0</v>
      </c>
      <c r="AA15" s="46"/>
      <c r="AB15" s="60">
        <f>+IF(F15&gt;H15,1,0)</f>
        <v>0</v>
      </c>
      <c r="AC15" s="61">
        <f>+IF(F15&lt;G15,1,0)</f>
        <v>0</v>
      </c>
      <c r="AE15" s="115" t="str">
        <f>+IF(AB15+AC15=0," ","Vpišite PRAVILNI plačni razred, v katerega je uvrščen ravnatelj/direktor!")</f>
        <v xml:space="preserve"> </v>
      </c>
      <c r="AF15" s="115">
        <f>+IF(K15&gt;M15,1,0)</f>
        <v>0</v>
      </c>
      <c r="AG15" s="116">
        <f>+IF(K15&lt;L15,1,0)</f>
        <v>0</v>
      </c>
      <c r="AH15" s="117" t="str">
        <f>+IF(AF15+AG15=0," ","Vpišite PRAVILNI plačni razred, v katerega je uvrščen ravnatelj/direktor!")</f>
        <v xml:space="preserve"> </v>
      </c>
    </row>
    <row r="16" spans="2:34" s="23" customFormat="1" ht="14.4" customHeight="1" x14ac:dyDescent="0.3">
      <c r="B16" s="77">
        <v>2</v>
      </c>
      <c r="C16" s="94" t="s">
        <v>68</v>
      </c>
      <c r="D16" s="95"/>
      <c r="E16" s="95"/>
      <c r="F16" s="95"/>
      <c r="G16" s="95"/>
      <c r="H16" s="95"/>
      <c r="I16" s="84">
        <f>+SUM(I15:I15)</f>
        <v>0</v>
      </c>
      <c r="J16" s="96"/>
      <c r="K16" s="96"/>
      <c r="L16" s="96"/>
      <c r="M16" s="96"/>
      <c r="N16" s="84">
        <f>+SUM(N15:N15)</f>
        <v>0</v>
      </c>
      <c r="O16" s="85" t="s">
        <v>42</v>
      </c>
      <c r="P16" s="86">
        <f t="shared" ref="P16:W16" si="0">+SUM(P15:P15)</f>
        <v>0</v>
      </c>
      <c r="Q16" s="87">
        <f t="shared" si="0"/>
        <v>0</v>
      </c>
      <c r="R16" s="88">
        <f t="shared" si="0"/>
        <v>0</v>
      </c>
      <c r="S16" s="89">
        <f t="shared" si="0"/>
        <v>0</v>
      </c>
      <c r="T16" s="90">
        <f t="shared" si="0"/>
        <v>0</v>
      </c>
      <c r="U16" s="88">
        <f t="shared" si="0"/>
        <v>0</v>
      </c>
      <c r="V16" s="90">
        <f t="shared" si="0"/>
        <v>0</v>
      </c>
      <c r="W16" s="84">
        <f t="shared" si="0"/>
        <v>0</v>
      </c>
      <c r="X16" s="93" t="s">
        <v>42</v>
      </c>
      <c r="Y16" s="84">
        <f>+SUM(Y15:Y15)</f>
        <v>0</v>
      </c>
      <c r="Z16" s="91">
        <f>+SUM(Z15:Z15)</f>
        <v>0</v>
      </c>
      <c r="AA16" s="27"/>
      <c r="AB16" s="42"/>
      <c r="AC16" s="41"/>
      <c r="AE16" s="37"/>
      <c r="AF16" s="37"/>
      <c r="AG16" s="25"/>
    </row>
    <row r="17" spans="2:31" s="30" customFormat="1" ht="14.4" x14ac:dyDescent="0.3">
      <c r="B17" s="77">
        <v>3</v>
      </c>
      <c r="C17" s="119" t="s">
        <v>50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92">
        <f>+Z16</f>
        <v>0</v>
      </c>
      <c r="AA17" s="50"/>
      <c r="AB17" s="43"/>
      <c r="AC17" s="44"/>
      <c r="AE17" s="37"/>
    </row>
    <row r="18" spans="2:31" s="23" customFormat="1" x14ac:dyDescent="0.3">
      <c r="B18" s="69" t="s">
        <v>72</v>
      </c>
      <c r="N18" s="27"/>
      <c r="V18" s="27"/>
      <c r="AB18" s="42"/>
      <c r="AC18" s="41"/>
      <c r="AE18" s="36"/>
    </row>
    <row r="19" spans="2:31" s="23" customFormat="1" x14ac:dyDescent="0.3">
      <c r="B19" s="69"/>
      <c r="N19" s="27"/>
      <c r="V19" s="27"/>
      <c r="AB19" s="42"/>
      <c r="AC19" s="41"/>
      <c r="AE19" s="36"/>
    </row>
    <row r="20" spans="2:31" x14ac:dyDescent="0.3">
      <c r="B20" s="32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8">
        <f>+ROUND(P16*$I$11,2)</f>
        <v>0</v>
      </c>
      <c r="R20" s="81"/>
      <c r="S20" s="81"/>
      <c r="T20" s="81"/>
      <c r="U20" s="81"/>
      <c r="V20" s="81"/>
      <c r="W20" s="81"/>
      <c r="X20" s="81"/>
      <c r="Y20" s="81"/>
      <c r="AB20" s="42"/>
    </row>
    <row r="21" spans="2:31" x14ac:dyDescent="0.3">
      <c r="N21" s="29"/>
      <c r="R21" s="81"/>
      <c r="S21" s="81"/>
      <c r="T21" s="81"/>
      <c r="U21" s="81"/>
      <c r="V21" s="81"/>
      <c r="W21" s="81"/>
      <c r="X21" s="81"/>
      <c r="Y21" s="81"/>
      <c r="AB21" s="42"/>
    </row>
    <row r="22" spans="2:31" ht="17.100000000000001" customHeight="1" x14ac:dyDescent="0.3">
      <c r="B22" s="120" t="s">
        <v>51</v>
      </c>
      <c r="C22" s="120"/>
      <c r="D22" s="121"/>
      <c r="E22" s="122"/>
      <c r="R22" s="81"/>
      <c r="S22" s="123"/>
      <c r="T22" s="123"/>
      <c r="U22" s="123"/>
      <c r="V22" s="123"/>
      <c r="W22" s="123"/>
      <c r="X22" s="123"/>
      <c r="Y22" s="123"/>
    </row>
    <row r="23" spans="2:31" ht="15" customHeight="1" x14ac:dyDescent="0.3">
      <c r="B23" s="80"/>
      <c r="C23" s="80"/>
      <c r="D23" s="31"/>
      <c r="E23" s="31"/>
      <c r="N23" s="29"/>
      <c r="R23" s="81"/>
      <c r="S23" s="81"/>
      <c r="T23" s="81"/>
      <c r="U23" s="81"/>
      <c r="V23" s="81"/>
      <c r="W23" s="81"/>
      <c r="X23" s="81"/>
      <c r="Y23" s="81"/>
    </row>
    <row r="24" spans="2:31" ht="30" customHeight="1" x14ac:dyDescent="0.3">
      <c r="B24" s="22" t="s">
        <v>78</v>
      </c>
      <c r="J24" s="22" t="s">
        <v>53</v>
      </c>
      <c r="N24" s="127" t="s">
        <v>52</v>
      </c>
      <c r="O24" s="127"/>
      <c r="P24" s="127"/>
      <c r="Q24" s="127"/>
      <c r="R24" s="81"/>
      <c r="S24" s="81"/>
      <c r="T24" s="81"/>
      <c r="U24" s="81"/>
      <c r="V24" s="81"/>
      <c r="W24" s="124"/>
      <c r="X24" s="125"/>
      <c r="Y24" s="126"/>
      <c r="Z24" s="55"/>
      <c r="AA24" s="55"/>
      <c r="AB24" s="55"/>
      <c r="AC24" s="55"/>
    </row>
    <row r="25" spans="2:31" x14ac:dyDescent="0.3">
      <c r="B25" s="22" t="s">
        <v>57</v>
      </c>
      <c r="N25" s="29"/>
      <c r="R25" s="81"/>
      <c r="S25" s="81"/>
      <c r="T25" s="81"/>
      <c r="U25" s="81"/>
      <c r="V25" s="81"/>
      <c r="W25" s="81"/>
      <c r="X25" s="81"/>
      <c r="Y25" s="81"/>
    </row>
    <row r="26" spans="2:31" ht="16.5" customHeight="1" x14ac:dyDescent="0.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3"/>
      <c r="Y26" s="83"/>
      <c r="Z26" s="47"/>
      <c r="AA26" s="47"/>
    </row>
    <row r="27" spans="2:31" x14ac:dyDescent="0.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2:31" x14ac:dyDescent="0.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2:31" x14ac:dyDescent="0.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2:31" x14ac:dyDescent="0.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2:31" x14ac:dyDescent="0.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2:31" x14ac:dyDescent="0.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2:25" x14ac:dyDescent="0.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2:25" x14ac:dyDescent="0.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2:25" x14ac:dyDescent="0.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2:25" x14ac:dyDescent="0.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2:25" x14ac:dyDescent="0.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2:25" x14ac:dyDescent="0.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2:25" x14ac:dyDescent="0.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2:25" x14ac:dyDescent="0.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2:25" x14ac:dyDescent="0.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2:25" x14ac:dyDescent="0.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2:25" x14ac:dyDescent="0.3">
      <c r="N43" s="29"/>
    </row>
    <row r="44" spans="2:25" x14ac:dyDescent="0.3">
      <c r="N44" s="29"/>
    </row>
    <row r="45" spans="2:25" x14ac:dyDescent="0.3">
      <c r="N45" s="29"/>
    </row>
    <row r="46" spans="2:25" x14ac:dyDescent="0.3">
      <c r="N46" s="29"/>
    </row>
    <row r="47" spans="2:25" x14ac:dyDescent="0.3">
      <c r="N47" s="29"/>
    </row>
    <row r="48" spans="2:25" x14ac:dyDescent="0.3">
      <c r="N48" s="29"/>
    </row>
    <row r="49" spans="14:14" x14ac:dyDescent="0.3">
      <c r="N49" s="29"/>
    </row>
    <row r="50" spans="14:14" x14ac:dyDescent="0.3">
      <c r="N50" s="29"/>
    </row>
    <row r="51" spans="14:14" x14ac:dyDescent="0.3">
      <c r="N51" s="29"/>
    </row>
    <row r="52" spans="14:14" x14ac:dyDescent="0.3">
      <c r="N52" s="29"/>
    </row>
    <row r="53" spans="14:14" x14ac:dyDescent="0.3">
      <c r="N53" s="29"/>
    </row>
    <row r="54" spans="14:14" x14ac:dyDescent="0.3">
      <c r="N54" s="29"/>
    </row>
    <row r="55" spans="14:14" x14ac:dyDescent="0.3">
      <c r="N55" s="29"/>
    </row>
    <row r="56" spans="14:14" x14ac:dyDescent="0.3">
      <c r="N56" s="29"/>
    </row>
    <row r="57" spans="14:14" x14ac:dyDescent="0.3">
      <c r="N57" s="29"/>
    </row>
    <row r="58" spans="14:14" x14ac:dyDescent="0.3">
      <c r="N58" s="29"/>
    </row>
    <row r="59" spans="14:14" x14ac:dyDescent="0.3">
      <c r="N59" s="29"/>
    </row>
    <row r="60" spans="14:14" x14ac:dyDescent="0.3">
      <c r="N60" s="29"/>
    </row>
    <row r="61" spans="14:14" x14ac:dyDescent="0.3">
      <c r="N61" s="29"/>
    </row>
    <row r="62" spans="14:14" x14ac:dyDescent="0.3">
      <c r="N62" s="29"/>
    </row>
    <row r="63" spans="14:14" x14ac:dyDescent="0.3">
      <c r="N63" s="29"/>
    </row>
    <row r="64" spans="14:14" x14ac:dyDescent="0.3">
      <c r="N64" s="29"/>
    </row>
    <row r="65" spans="14:14" x14ac:dyDescent="0.3">
      <c r="N65" s="29"/>
    </row>
    <row r="66" spans="14:14" x14ac:dyDescent="0.3">
      <c r="N66" s="29"/>
    </row>
    <row r="67" spans="14:14" x14ac:dyDescent="0.3">
      <c r="N67" s="29"/>
    </row>
    <row r="68" spans="14:14" x14ac:dyDescent="0.3">
      <c r="N68" s="29"/>
    </row>
    <row r="69" spans="14:14" x14ac:dyDescent="0.3">
      <c r="N69" s="29"/>
    </row>
    <row r="70" spans="14:14" x14ac:dyDescent="0.3">
      <c r="N70" s="29"/>
    </row>
    <row r="71" spans="14:14" x14ac:dyDescent="0.3">
      <c r="N71" s="29"/>
    </row>
    <row r="72" spans="14:14" x14ac:dyDescent="0.3">
      <c r="N72" s="29"/>
    </row>
    <row r="73" spans="14:14" x14ac:dyDescent="0.3">
      <c r="N73" s="29"/>
    </row>
    <row r="74" spans="14:14" x14ac:dyDescent="0.3">
      <c r="N74" s="29"/>
    </row>
    <row r="75" spans="14:14" x14ac:dyDescent="0.3">
      <c r="N75" s="29"/>
    </row>
    <row r="76" spans="14:14" x14ac:dyDescent="0.3">
      <c r="N76" s="29"/>
    </row>
    <row r="77" spans="14:14" x14ac:dyDescent="0.3">
      <c r="N77" s="29"/>
    </row>
    <row r="78" spans="14:14" x14ac:dyDescent="0.3">
      <c r="N78" s="29"/>
    </row>
    <row r="79" spans="14:14" x14ac:dyDescent="0.3">
      <c r="N79" s="29"/>
    </row>
    <row r="80" spans="14:14" x14ac:dyDescent="0.3">
      <c r="N80" s="29"/>
    </row>
    <row r="81" spans="14:14" x14ac:dyDescent="0.3">
      <c r="N81" s="29"/>
    </row>
    <row r="82" spans="14:14" x14ac:dyDescent="0.3">
      <c r="N82" s="29"/>
    </row>
    <row r="83" spans="14:14" x14ac:dyDescent="0.3">
      <c r="N83" s="29"/>
    </row>
    <row r="84" spans="14:14" x14ac:dyDescent="0.3">
      <c r="N84" s="29"/>
    </row>
    <row r="85" spans="14:14" x14ac:dyDescent="0.3">
      <c r="N85" s="29"/>
    </row>
    <row r="86" spans="14:14" x14ac:dyDescent="0.3">
      <c r="N86" s="29"/>
    </row>
    <row r="87" spans="14:14" x14ac:dyDescent="0.3">
      <c r="N87" s="29"/>
    </row>
    <row r="88" spans="14:14" x14ac:dyDescent="0.3">
      <c r="N88" s="29"/>
    </row>
    <row r="89" spans="14:14" x14ac:dyDescent="0.3">
      <c r="N89" s="29"/>
    </row>
    <row r="90" spans="14:14" x14ac:dyDescent="0.3">
      <c r="N90" s="29"/>
    </row>
    <row r="91" spans="14:14" x14ac:dyDescent="0.3">
      <c r="N91" s="29"/>
    </row>
    <row r="92" spans="14:14" x14ac:dyDescent="0.3">
      <c r="N92" s="29"/>
    </row>
    <row r="93" spans="14:14" x14ac:dyDescent="0.3">
      <c r="N93" s="29"/>
    </row>
    <row r="94" spans="14:14" x14ac:dyDescent="0.3">
      <c r="N94" s="29"/>
    </row>
    <row r="95" spans="14:14" x14ac:dyDescent="0.3">
      <c r="N95" s="29"/>
    </row>
    <row r="96" spans="14:14" x14ac:dyDescent="0.3">
      <c r="N96" s="29"/>
    </row>
    <row r="97" spans="14:14" x14ac:dyDescent="0.3">
      <c r="N97" s="29"/>
    </row>
    <row r="98" spans="14:14" x14ac:dyDescent="0.3">
      <c r="N98" s="29"/>
    </row>
    <row r="99" spans="14:14" x14ac:dyDescent="0.3">
      <c r="N99" s="29"/>
    </row>
    <row r="100" spans="14:14" x14ac:dyDescent="0.3">
      <c r="N100" s="29"/>
    </row>
    <row r="101" spans="14:14" x14ac:dyDescent="0.3">
      <c r="N101" s="29"/>
    </row>
    <row r="102" spans="14:14" x14ac:dyDescent="0.3">
      <c r="N102" s="29"/>
    </row>
    <row r="103" spans="14:14" x14ac:dyDescent="0.3">
      <c r="N103" s="29"/>
    </row>
    <row r="104" spans="14:14" x14ac:dyDescent="0.3">
      <c r="N104" s="29"/>
    </row>
    <row r="105" spans="14:14" x14ac:dyDescent="0.3">
      <c r="N105" s="29"/>
    </row>
    <row r="106" spans="14:14" x14ac:dyDescent="0.3">
      <c r="N106" s="29"/>
    </row>
    <row r="107" spans="14:14" x14ac:dyDescent="0.3">
      <c r="N107" s="29"/>
    </row>
    <row r="108" spans="14:14" x14ac:dyDescent="0.3">
      <c r="N108" s="29"/>
    </row>
    <row r="109" spans="14:14" x14ac:dyDescent="0.3">
      <c r="N109" s="29"/>
    </row>
    <row r="110" spans="14:14" x14ac:dyDescent="0.3">
      <c r="N110" s="29"/>
    </row>
    <row r="111" spans="14:14" x14ac:dyDescent="0.3">
      <c r="N111" s="29"/>
    </row>
    <row r="112" spans="14:14" x14ac:dyDescent="0.3">
      <c r="N112" s="29"/>
    </row>
  </sheetData>
  <sheetProtection algorithmName="SHA-512" hashValue="emJE0o8qclgHvLWxGLw1JWUjBFDV681XBg6MTh6KwQGnG11Pzb7Gs8m7pVgtBItP7em7TL7e8YMxase3fco6AA==" saltValue="SfANbGU0Wl7oA3ClpaSvRA==" spinCount="100000" sheet="1" formatCells="0" formatColumns="0" formatRows="0"/>
  <mergeCells count="14">
    <mergeCell ref="B11:F11"/>
    <mergeCell ref="B2:D2"/>
    <mergeCell ref="B8:C8"/>
    <mergeCell ref="B9:C9"/>
    <mergeCell ref="D8:E8"/>
    <mergeCell ref="D9:E9"/>
    <mergeCell ref="E2:Q2"/>
    <mergeCell ref="N11:O11"/>
    <mergeCell ref="C17:Y17"/>
    <mergeCell ref="B22:C22"/>
    <mergeCell ref="D22:E22"/>
    <mergeCell ref="S22:Y22"/>
    <mergeCell ref="W24:Y24"/>
    <mergeCell ref="N24:Q2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&amp;Robr.rdu_1</oddFooter>
  </headerFooter>
  <ignoredErrors>
    <ignoredError sqref="L15:M15" unlockedFormula="1"/>
    <ignoredError sqref="E14:F14 J1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ŠIFRANTI!$F$20:$F$21</xm:f>
          </x14:formula1>
          <xm:sqref>X15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workbookViewId="0">
      <selection activeCell="C14" sqref="C14"/>
    </sheetView>
  </sheetViews>
  <sheetFormatPr defaultColWidth="8.6640625" defaultRowHeight="13.8" x14ac:dyDescent="0.25"/>
  <cols>
    <col min="1" max="1" width="2.33203125" style="1" customWidth="1"/>
    <col min="2" max="2" width="12.6640625" style="1" customWidth="1"/>
    <col min="3" max="3" width="12.44140625" style="1" customWidth="1"/>
    <col min="4" max="4" width="10.5546875" style="1" customWidth="1"/>
    <col min="5" max="5" width="11.88671875" style="1" customWidth="1"/>
    <col min="6" max="6" width="33.88671875" style="1" customWidth="1"/>
    <col min="7" max="7" width="8.6640625" style="1"/>
    <col min="8" max="8" width="7.6640625" style="1" customWidth="1"/>
    <col min="9" max="9" width="8.6640625" style="1"/>
    <col min="10" max="10" width="9.109375" style="1" customWidth="1"/>
    <col min="11" max="11" width="11.88671875" style="1" customWidth="1"/>
    <col min="12" max="12" width="8.6640625" style="1" customWidth="1"/>
    <col min="13" max="13" width="9.109375" style="1" customWidth="1"/>
    <col min="14" max="14" width="10.33203125" style="1" customWidth="1"/>
    <col min="15" max="16384" width="8.6640625" style="1"/>
  </cols>
  <sheetData>
    <row r="1" spans="1:14" ht="52.8" x14ac:dyDescent="0.25">
      <c r="B1" s="102" t="s">
        <v>1</v>
      </c>
      <c r="C1" s="103" t="s">
        <v>79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07" t="s">
        <v>8</v>
      </c>
      <c r="M1" s="107" t="s">
        <v>9</v>
      </c>
      <c r="N1" s="4" t="s">
        <v>10</v>
      </c>
    </row>
    <row r="2" spans="1:14" x14ac:dyDescent="0.25">
      <c r="B2" s="100">
        <v>40</v>
      </c>
      <c r="C2" s="101">
        <v>2124.46</v>
      </c>
      <c r="E2" s="6" t="s">
        <v>12</v>
      </c>
      <c r="F2" s="7" t="s">
        <v>13</v>
      </c>
      <c r="G2" s="8" t="s">
        <v>11</v>
      </c>
      <c r="H2" s="8">
        <v>0</v>
      </c>
      <c r="I2" s="9">
        <v>52</v>
      </c>
      <c r="J2" s="9">
        <v>53</v>
      </c>
      <c r="K2" s="10">
        <v>43101</v>
      </c>
      <c r="L2" s="9">
        <v>53</v>
      </c>
      <c r="M2" s="9">
        <v>54</v>
      </c>
      <c r="N2" s="11">
        <v>45017</v>
      </c>
    </row>
    <row r="3" spans="1:14" ht="26.4" x14ac:dyDescent="0.25">
      <c r="B3" s="5">
        <v>41</v>
      </c>
      <c r="C3" s="78">
        <v>2209.4299999999998</v>
      </c>
      <c r="E3" s="6" t="s">
        <v>14</v>
      </c>
      <c r="F3" s="7" t="s">
        <v>15</v>
      </c>
      <c r="G3" s="8" t="s">
        <v>11</v>
      </c>
      <c r="H3" s="8">
        <v>0</v>
      </c>
      <c r="I3" s="9">
        <v>46</v>
      </c>
      <c r="J3" s="9">
        <v>50</v>
      </c>
      <c r="K3" s="10">
        <v>43101</v>
      </c>
      <c r="L3" s="9">
        <v>47</v>
      </c>
      <c r="M3" s="9">
        <v>51</v>
      </c>
      <c r="N3" s="11">
        <v>45017</v>
      </c>
    </row>
    <row r="4" spans="1:14" x14ac:dyDescent="0.25">
      <c r="A4" s="12"/>
      <c r="B4" s="5">
        <v>42</v>
      </c>
      <c r="C4" s="78">
        <v>2297.79</v>
      </c>
      <c r="E4" s="6" t="s">
        <v>16</v>
      </c>
      <c r="F4" s="7" t="s">
        <v>17</v>
      </c>
      <c r="G4" s="8" t="s">
        <v>11</v>
      </c>
      <c r="H4" s="8">
        <v>0</v>
      </c>
      <c r="I4" s="9">
        <v>52</v>
      </c>
      <c r="J4" s="9">
        <v>55</v>
      </c>
      <c r="K4" s="10">
        <v>43101</v>
      </c>
      <c r="L4" s="9">
        <v>53</v>
      </c>
      <c r="M4" s="9">
        <v>56</v>
      </c>
      <c r="N4" s="11">
        <v>45017</v>
      </c>
    </row>
    <row r="5" spans="1:14" x14ac:dyDescent="0.25">
      <c r="B5" s="5">
        <v>43</v>
      </c>
      <c r="C5" s="78">
        <v>2389.7199999999998</v>
      </c>
      <c r="E5" s="6" t="s">
        <v>18</v>
      </c>
      <c r="F5" s="7" t="s">
        <v>19</v>
      </c>
      <c r="G5" s="8" t="s">
        <v>11</v>
      </c>
      <c r="H5" s="8">
        <v>0</v>
      </c>
      <c r="I5" s="9">
        <v>48</v>
      </c>
      <c r="J5" s="9">
        <v>53</v>
      </c>
      <c r="K5" s="10">
        <v>43101</v>
      </c>
      <c r="L5" s="9">
        <v>49</v>
      </c>
      <c r="M5" s="9">
        <v>54</v>
      </c>
      <c r="N5" s="11">
        <v>45017</v>
      </c>
    </row>
    <row r="6" spans="1:14" x14ac:dyDescent="0.25">
      <c r="B6" s="5">
        <v>44</v>
      </c>
      <c r="C6" s="78">
        <v>2485.3000000000002</v>
      </c>
      <c r="E6" s="6" t="s">
        <v>20</v>
      </c>
      <c r="F6" s="7" t="s">
        <v>21</v>
      </c>
      <c r="G6" s="8" t="s">
        <v>11</v>
      </c>
      <c r="H6" s="8">
        <v>0</v>
      </c>
      <c r="I6" s="9">
        <v>47</v>
      </c>
      <c r="J6" s="9">
        <v>53</v>
      </c>
      <c r="K6" s="10">
        <v>43101</v>
      </c>
      <c r="L6" s="9">
        <v>48</v>
      </c>
      <c r="M6" s="9">
        <v>54</v>
      </c>
      <c r="N6" s="11">
        <v>45017</v>
      </c>
    </row>
    <row r="7" spans="1:14" ht="26.4" x14ac:dyDescent="0.25">
      <c r="B7" s="5">
        <v>45</v>
      </c>
      <c r="C7" s="78">
        <v>2584.71</v>
      </c>
      <c r="E7" s="6" t="s">
        <v>22</v>
      </c>
      <c r="F7" s="7" t="s">
        <v>23</v>
      </c>
      <c r="G7" s="8" t="s">
        <v>11</v>
      </c>
      <c r="H7" s="8">
        <v>0</v>
      </c>
      <c r="I7" s="9">
        <v>46</v>
      </c>
      <c r="J7" s="9">
        <v>50</v>
      </c>
      <c r="K7" s="10">
        <v>43101</v>
      </c>
      <c r="L7" s="9">
        <v>47</v>
      </c>
      <c r="M7" s="9">
        <v>51</v>
      </c>
      <c r="N7" s="11">
        <v>45017</v>
      </c>
    </row>
    <row r="8" spans="1:14" x14ac:dyDescent="0.25">
      <c r="A8" s="12"/>
      <c r="B8" s="5">
        <v>46</v>
      </c>
      <c r="C8" s="78">
        <v>2688.1</v>
      </c>
      <c r="E8" s="6" t="s">
        <v>24</v>
      </c>
      <c r="F8" s="7" t="s">
        <v>25</v>
      </c>
      <c r="G8" s="8" t="s">
        <v>11</v>
      </c>
      <c r="H8" s="8">
        <v>0</v>
      </c>
      <c r="I8" s="9">
        <v>47</v>
      </c>
      <c r="J8" s="9">
        <v>53</v>
      </c>
      <c r="K8" s="10">
        <v>43101</v>
      </c>
      <c r="L8" s="9">
        <v>48</v>
      </c>
      <c r="M8" s="9">
        <v>54</v>
      </c>
      <c r="N8" s="11">
        <v>45017</v>
      </c>
    </row>
    <row r="9" spans="1:14" ht="26.4" x14ac:dyDescent="0.25">
      <c r="B9" s="5">
        <v>47</v>
      </c>
      <c r="C9" s="78">
        <v>2795.64</v>
      </c>
      <c r="E9" s="6" t="s">
        <v>26</v>
      </c>
      <c r="F9" s="7" t="s">
        <v>27</v>
      </c>
      <c r="G9" s="8" t="s">
        <v>11</v>
      </c>
      <c r="H9" s="8">
        <v>0</v>
      </c>
      <c r="I9" s="9">
        <v>47</v>
      </c>
      <c r="J9" s="9">
        <v>53</v>
      </c>
      <c r="K9" s="10">
        <v>43101</v>
      </c>
      <c r="L9" s="9">
        <v>48</v>
      </c>
      <c r="M9" s="9">
        <v>54</v>
      </c>
      <c r="N9" s="11">
        <v>45017</v>
      </c>
    </row>
    <row r="10" spans="1:14" ht="39.6" x14ac:dyDescent="0.25">
      <c r="B10" s="5">
        <v>48</v>
      </c>
      <c r="C10" s="78">
        <v>2907.45</v>
      </c>
      <c r="E10" s="6" t="s">
        <v>28</v>
      </c>
      <c r="F10" s="7" t="s">
        <v>29</v>
      </c>
      <c r="G10" s="8" t="s">
        <v>11</v>
      </c>
      <c r="H10" s="8">
        <v>0</v>
      </c>
      <c r="I10" s="9">
        <v>51</v>
      </c>
      <c r="J10" s="9">
        <v>53</v>
      </c>
      <c r="K10" s="10">
        <v>43101</v>
      </c>
      <c r="L10" s="9">
        <v>52</v>
      </c>
      <c r="M10" s="9">
        <v>54</v>
      </c>
      <c r="N10" s="11">
        <v>45017</v>
      </c>
    </row>
    <row r="11" spans="1:14" ht="39.6" x14ac:dyDescent="0.25">
      <c r="B11" s="5">
        <v>49</v>
      </c>
      <c r="C11" s="78">
        <v>3023.75</v>
      </c>
      <c r="E11" s="6" t="s">
        <v>30</v>
      </c>
      <c r="F11" s="7" t="s">
        <v>31</v>
      </c>
      <c r="G11" s="8" t="s">
        <v>11</v>
      </c>
      <c r="H11" s="8">
        <v>0</v>
      </c>
      <c r="I11" s="9">
        <v>48</v>
      </c>
      <c r="J11" s="9">
        <v>53</v>
      </c>
      <c r="K11" s="10">
        <v>43101</v>
      </c>
      <c r="L11" s="9">
        <v>49</v>
      </c>
      <c r="M11" s="9">
        <v>54</v>
      </c>
      <c r="N11" s="11">
        <v>45017</v>
      </c>
    </row>
    <row r="12" spans="1:14" ht="52.8" x14ac:dyDescent="0.25">
      <c r="B12" s="5">
        <v>50</v>
      </c>
      <c r="C12" s="78">
        <v>3144.7</v>
      </c>
      <c r="E12" s="6" t="s">
        <v>32</v>
      </c>
      <c r="F12" s="7" t="s">
        <v>33</v>
      </c>
      <c r="G12" s="8" t="s">
        <v>11</v>
      </c>
      <c r="H12" s="8">
        <v>0</v>
      </c>
      <c r="I12" s="9">
        <v>46</v>
      </c>
      <c r="J12" s="9">
        <v>50</v>
      </c>
      <c r="K12" s="10">
        <v>43101</v>
      </c>
      <c r="L12" s="9">
        <v>47</v>
      </c>
      <c r="M12" s="9">
        <v>51</v>
      </c>
      <c r="N12" s="11">
        <v>45017</v>
      </c>
    </row>
    <row r="13" spans="1:14" x14ac:dyDescent="0.25">
      <c r="B13" s="5">
        <v>51</v>
      </c>
      <c r="C13" s="78">
        <v>3270.49</v>
      </c>
      <c r="E13" s="6" t="s">
        <v>34</v>
      </c>
      <c r="F13" s="7" t="s">
        <v>35</v>
      </c>
      <c r="G13" s="8" t="s">
        <v>11</v>
      </c>
      <c r="H13" s="8">
        <v>0</v>
      </c>
      <c r="I13" s="9">
        <v>47</v>
      </c>
      <c r="J13" s="9">
        <v>53</v>
      </c>
      <c r="K13" s="10">
        <v>43101</v>
      </c>
      <c r="L13" s="9">
        <v>48</v>
      </c>
      <c r="M13" s="9">
        <v>54</v>
      </c>
      <c r="N13" s="11">
        <v>45017</v>
      </c>
    </row>
    <row r="14" spans="1:14" ht="26.4" x14ac:dyDescent="0.25">
      <c r="B14" s="5">
        <v>52</v>
      </c>
      <c r="C14" s="78">
        <v>3401.31</v>
      </c>
      <c r="E14" s="6" t="s">
        <v>36</v>
      </c>
      <c r="F14" s="7" t="s">
        <v>37</v>
      </c>
      <c r="G14" s="8" t="s">
        <v>11</v>
      </c>
      <c r="H14" s="8">
        <v>0</v>
      </c>
      <c r="I14" s="9">
        <v>46</v>
      </c>
      <c r="J14" s="9">
        <v>50</v>
      </c>
      <c r="K14" s="10">
        <v>43101</v>
      </c>
      <c r="L14" s="9">
        <v>47</v>
      </c>
      <c r="M14" s="9">
        <v>51</v>
      </c>
      <c r="N14" s="11">
        <v>45017</v>
      </c>
    </row>
    <row r="15" spans="1:14" x14ac:dyDescent="0.25">
      <c r="B15" s="5">
        <v>53</v>
      </c>
      <c r="C15" s="78">
        <v>3537.36</v>
      </c>
      <c r="E15" s="13" t="s">
        <v>38</v>
      </c>
      <c r="F15" s="14" t="s">
        <v>39</v>
      </c>
      <c r="G15" s="15" t="s">
        <v>11</v>
      </c>
      <c r="H15" s="15">
        <v>0</v>
      </c>
      <c r="I15" s="16">
        <v>47</v>
      </c>
      <c r="J15" s="16">
        <v>53</v>
      </c>
      <c r="K15" s="17">
        <v>43101</v>
      </c>
      <c r="L15" s="16">
        <v>48</v>
      </c>
      <c r="M15" s="16">
        <v>54</v>
      </c>
      <c r="N15" s="18">
        <v>45017</v>
      </c>
    </row>
    <row r="16" spans="1:14" x14ac:dyDescent="0.25">
      <c r="B16" s="5">
        <v>54</v>
      </c>
      <c r="C16" s="78">
        <v>3678.86</v>
      </c>
      <c r="N16" s="19"/>
    </row>
    <row r="17" spans="2:14" x14ac:dyDescent="0.25">
      <c r="B17" s="5">
        <v>55</v>
      </c>
      <c r="C17" s="78">
        <v>3826.01</v>
      </c>
      <c r="N17" s="20"/>
    </row>
    <row r="18" spans="2:14" x14ac:dyDescent="0.25">
      <c r="B18" s="5">
        <v>56</v>
      </c>
      <c r="C18" s="78">
        <v>3979.04</v>
      </c>
      <c r="N18" s="20"/>
    </row>
    <row r="19" spans="2:14" x14ac:dyDescent="0.25">
      <c r="B19" s="5">
        <v>57</v>
      </c>
      <c r="C19" s="78">
        <v>4138.22</v>
      </c>
      <c r="E19" s="48" t="s">
        <v>69</v>
      </c>
      <c r="F19" s="48"/>
      <c r="N19" s="20"/>
    </row>
    <row r="20" spans="2:14" x14ac:dyDescent="0.25">
      <c r="B20" s="5">
        <v>58</v>
      </c>
      <c r="C20" s="78">
        <v>4303.74</v>
      </c>
      <c r="E20" s="48" t="s">
        <v>70</v>
      </c>
      <c r="F20" s="49">
        <v>0.161</v>
      </c>
      <c r="N20" s="20"/>
    </row>
    <row r="21" spans="2:14" x14ac:dyDescent="0.25">
      <c r="B21" s="5">
        <v>59</v>
      </c>
      <c r="C21" s="78">
        <v>4475.88</v>
      </c>
      <c r="E21" s="48" t="s">
        <v>71</v>
      </c>
      <c r="F21" s="49">
        <v>0.13444999999999999</v>
      </c>
      <c r="N21" s="20"/>
    </row>
    <row r="22" spans="2:14" x14ac:dyDescent="0.25">
      <c r="B22" s="5">
        <v>60</v>
      </c>
      <c r="C22" s="78">
        <v>4654.92</v>
      </c>
      <c r="N22" s="20"/>
    </row>
    <row r="23" spans="2:14" x14ac:dyDescent="0.25">
      <c r="B23" s="5">
        <v>61</v>
      </c>
      <c r="C23" s="78">
        <v>4841.1099999999997</v>
      </c>
      <c r="N23" s="20"/>
    </row>
    <row r="24" spans="2:14" x14ac:dyDescent="0.25">
      <c r="B24" s="5">
        <v>62</v>
      </c>
      <c r="C24" s="78">
        <v>5034.7700000000004</v>
      </c>
      <c r="N24" s="20"/>
    </row>
    <row r="25" spans="2:14" x14ac:dyDescent="0.25">
      <c r="B25" s="5">
        <v>63</v>
      </c>
      <c r="C25" s="78">
        <v>5236.1499999999996</v>
      </c>
      <c r="N25" s="20"/>
    </row>
    <row r="26" spans="2:14" x14ac:dyDescent="0.25">
      <c r="B26" s="5">
        <v>64</v>
      </c>
      <c r="C26" s="78">
        <v>5445.6</v>
      </c>
      <c r="N26" s="20"/>
    </row>
    <row r="27" spans="2:14" x14ac:dyDescent="0.25">
      <c r="B27" s="21">
        <v>65</v>
      </c>
      <c r="C27" s="79">
        <v>5663.42</v>
      </c>
      <c r="N27" s="20"/>
    </row>
    <row r="28" spans="2:14" x14ac:dyDescent="0.25">
      <c r="N28" s="20"/>
    </row>
    <row r="29" spans="2:14" x14ac:dyDescent="0.25">
      <c r="N29" s="20"/>
    </row>
    <row r="30" spans="2:14" x14ac:dyDescent="0.25">
      <c r="N30" s="20"/>
    </row>
    <row r="31" spans="2:14" x14ac:dyDescent="0.25">
      <c r="N31" s="20"/>
    </row>
    <row r="32" spans="2:14" x14ac:dyDescent="0.25">
      <c r="N32" s="20"/>
    </row>
    <row r="33" spans="14:14" x14ac:dyDescent="0.25">
      <c r="N33" s="20"/>
    </row>
    <row r="34" spans="14:14" x14ac:dyDescent="0.25">
      <c r="N34" s="20"/>
    </row>
    <row r="35" spans="14:14" x14ac:dyDescent="0.25">
      <c r="N35" s="20"/>
    </row>
    <row r="36" spans="14:14" x14ac:dyDescent="0.25">
      <c r="N36" s="20"/>
    </row>
    <row r="37" spans="14:14" x14ac:dyDescent="0.25">
      <c r="N37" s="20"/>
    </row>
    <row r="38" spans="14:14" x14ac:dyDescent="0.25">
      <c r="N38" s="20"/>
    </row>
    <row r="39" spans="14:14" x14ac:dyDescent="0.25">
      <c r="N39" s="20"/>
    </row>
    <row r="40" spans="14:14" x14ac:dyDescent="0.25">
      <c r="N40" s="20"/>
    </row>
    <row r="41" spans="14:14" x14ac:dyDescent="0.25">
      <c r="N41" s="20"/>
    </row>
    <row r="42" spans="14:14" x14ac:dyDescent="0.25">
      <c r="N42" s="20"/>
    </row>
    <row r="43" spans="14:14" x14ac:dyDescent="0.25">
      <c r="N43" s="20"/>
    </row>
    <row r="44" spans="14:14" x14ac:dyDescent="0.25">
      <c r="N44" s="20"/>
    </row>
    <row r="45" spans="14:14" x14ac:dyDescent="0.25">
      <c r="N45" s="20"/>
    </row>
    <row r="46" spans="14:14" x14ac:dyDescent="0.25">
      <c r="N46" s="20"/>
    </row>
    <row r="47" spans="14:14" x14ac:dyDescent="0.25">
      <c r="N47" s="20"/>
    </row>
    <row r="48" spans="14:14" x14ac:dyDescent="0.25">
      <c r="N48" s="20"/>
    </row>
    <row r="49" spans="14:14" x14ac:dyDescent="0.25">
      <c r="N49" s="20"/>
    </row>
    <row r="50" spans="14:14" x14ac:dyDescent="0.25">
      <c r="N50" s="20"/>
    </row>
    <row r="51" spans="14:14" x14ac:dyDescent="0.25">
      <c r="N51" s="20"/>
    </row>
    <row r="52" spans="14:14" x14ac:dyDescent="0.25">
      <c r="N52" s="20"/>
    </row>
    <row r="53" spans="14:14" x14ac:dyDescent="0.25">
      <c r="N53" s="20"/>
    </row>
    <row r="54" spans="14:14" x14ac:dyDescent="0.25">
      <c r="N54" s="20"/>
    </row>
    <row r="55" spans="14:14" x14ac:dyDescent="0.25">
      <c r="N55" s="20"/>
    </row>
    <row r="56" spans="14:14" x14ac:dyDescent="0.25">
      <c r="N56" s="20"/>
    </row>
    <row r="57" spans="14:14" x14ac:dyDescent="0.25">
      <c r="N57" s="20"/>
    </row>
    <row r="58" spans="14:14" x14ac:dyDescent="0.25">
      <c r="N58" s="20"/>
    </row>
    <row r="59" spans="14:14" x14ac:dyDescent="0.25">
      <c r="N59" s="20"/>
    </row>
    <row r="60" spans="14:14" x14ac:dyDescent="0.25">
      <c r="N60" s="20"/>
    </row>
    <row r="61" spans="14:14" x14ac:dyDescent="0.25">
      <c r="N61" s="20"/>
    </row>
    <row r="62" spans="14:14" x14ac:dyDescent="0.25">
      <c r="N62" s="20"/>
    </row>
    <row r="63" spans="14:14" x14ac:dyDescent="0.25">
      <c r="N63" s="20"/>
    </row>
    <row r="64" spans="14:14" x14ac:dyDescent="0.25">
      <c r="N64" s="20"/>
    </row>
    <row r="65" spans="14:14" x14ac:dyDescent="0.25">
      <c r="N65" s="20"/>
    </row>
  </sheetData>
  <sheetProtection algorithmName="SHA-512" hashValue="m7i/Ty8oz/Q6i2EyVDUekT1UdbRfNAQX3SwTZqxwNZNb26NaWZAbEFiOC11bSSXNJSnUsJlkRyKqoz5fFRQJyQ==" saltValue="ikCDPd1LxOV6RP1lnR9A6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ZAHTEVEK</vt:lpstr>
      <vt:lpstr>ŠIFRANTI</vt:lpstr>
      <vt:lpstr>ZAHTEVEK!Področje_tiskanja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Ločniškar</dc:creator>
  <cp:lastModifiedBy>Karen Kovač</cp:lastModifiedBy>
  <cp:lastPrinted>2024-01-26T12:28:55Z</cp:lastPrinted>
  <dcterms:created xsi:type="dcterms:W3CDTF">2021-01-18T12:57:40Z</dcterms:created>
  <dcterms:modified xsi:type="dcterms:W3CDTF">2024-02-15T08:22:49Z</dcterms:modified>
</cp:coreProperties>
</file>